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2. Alveolar Infection Development, spreadsheet\"/>
    </mc:Choice>
  </mc:AlternateContent>
  <xr:revisionPtr revIDLastSave="0" documentId="13_ncr:1_{E4BC9195-037A-4067-9E64-3090490A8075}" xr6:coauthVersionLast="47" xr6:coauthVersionMax="47" xr10:uidLastSave="{00000000-0000-0000-0000-000000000000}"/>
  <bookViews>
    <workbookView xWindow="1932" yWindow="-108" windowWidth="21216" windowHeight="13176" xr2:uid="{2D6ADAA1-DE3B-459B-8E8F-4B12523091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D48" i="1"/>
  <c r="D53" i="1" s="1"/>
  <c r="F53" i="1" s="1"/>
  <c r="D49" i="1" l="1"/>
  <c r="C24" i="1"/>
  <c r="D16" i="1"/>
  <c r="E3" i="1"/>
  <c r="D5" i="1" s="1"/>
  <c r="D7" i="1" l="1"/>
  <c r="D8" i="1" s="1"/>
  <c r="D54" i="1" l="1"/>
  <c r="D52" i="1"/>
  <c r="D57" i="1" s="1"/>
  <c r="D10" i="1"/>
  <c r="D11" i="1" s="1"/>
  <c r="D12" i="1" s="1"/>
  <c r="D14" i="1" s="1"/>
  <c r="D22" i="1" l="1"/>
  <c r="E16" i="1"/>
  <c r="D19" i="1" s="1"/>
  <c r="E15" i="1"/>
  <c r="D20" i="1" l="1"/>
  <c r="D25" i="1"/>
  <c r="D30" i="1"/>
  <c r="C17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E10" i="1"/>
  <c r="E9" i="1"/>
  <c r="D26" i="1" l="1"/>
  <c r="D29" i="1"/>
  <c r="D31" i="1"/>
  <c r="D21" i="1"/>
  <c r="E22" i="1"/>
  <c r="E30" i="1" s="1"/>
  <c r="E31" i="1" s="1"/>
  <c r="E32" i="1" l="1"/>
  <c r="F22" i="1"/>
  <c r="G22" i="1" s="1"/>
  <c r="E25" i="1"/>
  <c r="E20" i="1"/>
  <c r="E21" i="1" s="1"/>
  <c r="E26" i="1" l="1"/>
  <c r="E29" i="1"/>
  <c r="G25" i="1"/>
  <c r="G30" i="1"/>
  <c r="G31" i="1" s="1"/>
  <c r="F25" i="1"/>
  <c r="F30" i="1"/>
  <c r="F31" i="1" s="1"/>
  <c r="F20" i="1"/>
  <c r="F21" i="1" s="1"/>
  <c r="H22" i="1"/>
  <c r="F26" i="1" l="1"/>
  <c r="F29" i="1"/>
  <c r="G26" i="1"/>
  <c r="G29" i="1"/>
  <c r="G32" i="1"/>
  <c r="F32" i="1"/>
  <c r="H25" i="1"/>
  <c r="H30" i="1"/>
  <c r="H31" i="1" s="1"/>
  <c r="G20" i="1"/>
  <c r="G21" i="1" s="1"/>
  <c r="I22" i="1"/>
  <c r="H26" i="1" l="1"/>
  <c r="H29" i="1"/>
  <c r="H32" i="1"/>
  <c r="I25" i="1"/>
  <c r="I30" i="1"/>
  <c r="I31" i="1" s="1"/>
  <c r="H20" i="1"/>
  <c r="H21" i="1" s="1"/>
  <c r="J22" i="1"/>
  <c r="I26" i="1" l="1"/>
  <c r="I29" i="1"/>
  <c r="I32" i="1"/>
  <c r="J25" i="1"/>
  <c r="J30" i="1"/>
  <c r="J31" i="1" s="1"/>
  <c r="I20" i="1"/>
  <c r="I21" i="1" s="1"/>
  <c r="K22" i="1"/>
  <c r="J26" i="1" l="1"/>
  <c r="J29" i="1"/>
  <c r="J32" i="1"/>
  <c r="K25" i="1"/>
  <c r="K30" i="1"/>
  <c r="K31" i="1" s="1"/>
  <c r="J20" i="1"/>
  <c r="J21" i="1" s="1"/>
  <c r="L22" i="1"/>
  <c r="K26" i="1" l="1"/>
  <c r="K29" i="1"/>
  <c r="K32" i="1"/>
  <c r="L25" i="1"/>
  <c r="L30" i="1"/>
  <c r="L31" i="1" s="1"/>
  <c r="K20" i="1"/>
  <c r="K21" i="1" s="1"/>
  <c r="M22" i="1"/>
  <c r="L26" i="1" l="1"/>
  <c r="L29" i="1"/>
  <c r="L32" i="1"/>
  <c r="M25" i="1"/>
  <c r="M30" i="1"/>
  <c r="M31" i="1" s="1"/>
  <c r="L20" i="1"/>
  <c r="L21" i="1" s="1"/>
  <c r="N22" i="1"/>
  <c r="M26" i="1" l="1"/>
  <c r="M29" i="1"/>
  <c r="M32" i="1"/>
  <c r="N25" i="1"/>
  <c r="N30" i="1"/>
  <c r="N31" i="1" s="1"/>
  <c r="M20" i="1"/>
  <c r="M21" i="1" s="1"/>
  <c r="O22" i="1"/>
  <c r="N26" i="1" l="1"/>
  <c r="N29" i="1"/>
  <c r="N32" i="1"/>
  <c r="O25" i="1"/>
  <c r="O30" i="1"/>
  <c r="O31" i="1" s="1"/>
  <c r="N20" i="1"/>
  <c r="N21" i="1" s="1"/>
  <c r="P22" i="1"/>
  <c r="O26" i="1" l="1"/>
  <c r="O29" i="1"/>
  <c r="O32" i="1"/>
  <c r="P25" i="1"/>
  <c r="P30" i="1"/>
  <c r="P31" i="1" s="1"/>
  <c r="O20" i="1"/>
  <c r="O21" i="1" s="1"/>
  <c r="Q22" i="1"/>
  <c r="P26" i="1" l="1"/>
  <c r="P29" i="1"/>
  <c r="P32" i="1"/>
  <c r="Q25" i="1"/>
  <c r="Q30" i="1"/>
  <c r="Q31" i="1" s="1"/>
  <c r="P20" i="1"/>
  <c r="P21" i="1" s="1"/>
  <c r="R22" i="1"/>
  <c r="Q26" i="1" l="1"/>
  <c r="Q29" i="1"/>
  <c r="Q32" i="1"/>
  <c r="R25" i="1"/>
  <c r="R30" i="1"/>
  <c r="R31" i="1" s="1"/>
  <c r="Q20" i="1"/>
  <c r="Q21" i="1" s="1"/>
  <c r="S22" i="1"/>
  <c r="R26" i="1" l="1"/>
  <c r="R29" i="1"/>
  <c r="R32" i="1"/>
  <c r="S25" i="1"/>
  <c r="S30" i="1"/>
  <c r="S31" i="1" s="1"/>
  <c r="R20" i="1"/>
  <c r="R21" i="1" s="1"/>
  <c r="T22" i="1"/>
  <c r="S26" i="1" l="1"/>
  <c r="S29" i="1"/>
  <c r="S32" i="1"/>
  <c r="T25" i="1"/>
  <c r="T30" i="1"/>
  <c r="T31" i="1" s="1"/>
  <c r="S20" i="1"/>
  <c r="S21" i="1" s="1"/>
  <c r="U22" i="1"/>
  <c r="T26" i="1" l="1"/>
  <c r="T29" i="1"/>
  <c r="T32" i="1"/>
  <c r="U25" i="1"/>
  <c r="U30" i="1"/>
  <c r="U31" i="1" s="1"/>
  <c r="T20" i="1"/>
  <c r="T21" i="1" s="1"/>
  <c r="V22" i="1"/>
  <c r="U26" i="1" l="1"/>
  <c r="U29" i="1"/>
  <c r="U32" i="1"/>
  <c r="V25" i="1"/>
  <c r="V30" i="1"/>
  <c r="V31" i="1" s="1"/>
  <c r="U20" i="1"/>
  <c r="U21" i="1" s="1"/>
  <c r="W22" i="1"/>
  <c r="V26" i="1" l="1"/>
  <c r="V29" i="1"/>
  <c r="V32" i="1"/>
  <c r="W25" i="1"/>
  <c r="W30" i="1"/>
  <c r="W31" i="1" s="1"/>
  <c r="V20" i="1"/>
  <c r="V21" i="1" s="1"/>
  <c r="X22" i="1"/>
  <c r="W26" i="1" l="1"/>
  <c r="W29" i="1"/>
  <c r="W32" i="1"/>
  <c r="X25" i="1"/>
  <c r="X30" i="1"/>
  <c r="X31" i="1" s="1"/>
  <c r="W20" i="1"/>
  <c r="W21" i="1" s="1"/>
  <c r="Y22" i="1"/>
  <c r="X26" i="1" l="1"/>
  <c r="X29" i="1"/>
  <c r="X32" i="1"/>
  <c r="Y25" i="1"/>
  <c r="Y30" i="1"/>
  <c r="Y31" i="1" s="1"/>
  <c r="X20" i="1"/>
  <c r="X21" i="1" s="1"/>
  <c r="Z22" i="1"/>
  <c r="Y26" i="1" l="1"/>
  <c r="Y29" i="1"/>
  <c r="Y21" i="1"/>
  <c r="Y32" i="1"/>
  <c r="Z25" i="1"/>
  <c r="Z30" i="1"/>
  <c r="Z31" i="1" s="1"/>
  <c r="Y20" i="1"/>
  <c r="AA22" i="1"/>
  <c r="Z26" i="1" l="1"/>
  <c r="Z29" i="1"/>
  <c r="Z32" i="1"/>
  <c r="AA25" i="1"/>
  <c r="AA30" i="1"/>
  <c r="AA31" i="1" s="1"/>
  <c r="Z20" i="1"/>
  <c r="Z21" i="1" s="1"/>
  <c r="AB22" i="1"/>
  <c r="AA26" i="1" l="1"/>
  <c r="AA29" i="1"/>
  <c r="AA32" i="1"/>
  <c r="AB25" i="1"/>
  <c r="AB30" i="1"/>
  <c r="AB31" i="1" s="1"/>
  <c r="AA20" i="1"/>
  <c r="AA21" i="1" s="1"/>
  <c r="AC22" i="1"/>
  <c r="AB26" i="1" l="1"/>
  <c r="AB29" i="1"/>
  <c r="AB32" i="1"/>
  <c r="AC25" i="1"/>
  <c r="AC30" i="1"/>
  <c r="AC31" i="1" s="1"/>
  <c r="AB20" i="1"/>
  <c r="AB21" i="1" s="1"/>
  <c r="AD22" i="1"/>
  <c r="AC26" i="1" l="1"/>
  <c r="AC29" i="1"/>
  <c r="AC32" i="1"/>
  <c r="AD25" i="1"/>
  <c r="AD30" i="1"/>
  <c r="AD31" i="1" s="1"/>
  <c r="AC20" i="1"/>
  <c r="AC21" i="1" s="1"/>
  <c r="AE22" i="1"/>
  <c r="AD26" i="1" l="1"/>
  <c r="AD29" i="1"/>
  <c r="AD32" i="1"/>
  <c r="AE25" i="1"/>
  <c r="AE30" i="1"/>
  <c r="AE31" i="1" s="1"/>
  <c r="AD20" i="1"/>
  <c r="AD21" i="1" s="1"/>
  <c r="AE26" i="1" l="1"/>
  <c r="AE29" i="1"/>
  <c r="AE32" i="1"/>
  <c r="AE20" i="1"/>
  <c r="AE21" i="1" s="1"/>
</calcChain>
</file>

<file path=xl/sharedStrings.xml><?xml version="1.0" encoding="utf-8"?>
<sst xmlns="http://schemas.openxmlformats.org/spreadsheetml/2006/main" count="96" uniqueCount="85">
  <si>
    <t>On day:</t>
  </si>
  <si>
    <t>liter</t>
  </si>
  <si>
    <t>Number of tidal flows per hour</t>
  </si>
  <si>
    <t>Number of tidal flows per day</t>
  </si>
  <si>
    <t>Volume of exhalations per hour</t>
  </si>
  <si>
    <t>Volume of exhalations per day</t>
  </si>
  <si>
    <t>Number of airborne virions exhaled per hour</t>
  </si>
  <si>
    <t>Alveoli number in human lungs, thousands</t>
  </si>
  <si>
    <t>Note 1</t>
  </si>
  <si>
    <t>Note 2</t>
  </si>
  <si>
    <t>Note 3</t>
  </si>
  <si>
    <t>Note 4</t>
  </si>
  <si>
    <t>Note 5</t>
  </si>
  <si>
    <t>Note 6</t>
  </si>
  <si>
    <t>Note 7</t>
  </si>
  <si>
    <t xml:space="preserve">This is the sum of free floating single virons and small droplets evaporating on exhalation. </t>
  </si>
  <si>
    <t>Note 8</t>
  </si>
  <si>
    <t>Note 9</t>
  </si>
  <si>
    <t>Notes:</t>
  </si>
  <si>
    <t>According to measurements by Ma et al (2020)</t>
  </si>
  <si>
    <t>Number of virions infecting new alveoli in period 2</t>
  </si>
  <si>
    <t>intact virions produced end period 1 (half day)</t>
  </si>
  <si>
    <t>Share and number of alveoli infected start period 1</t>
  </si>
  <si>
    <t>Virions destructed as by defense mechanisms</t>
  </si>
  <si>
    <t>Intact virions remaining start period 2</t>
  </si>
  <si>
    <t>Share and nr of intact virions remaining in alveoliar zone.</t>
  </si>
  <si>
    <t>Intact virions remaining start day 1</t>
  </si>
  <si>
    <t>Intact virions towards airways, per day</t>
  </si>
  <si>
    <t>Share leaving airborne</t>
  </si>
  <si>
    <t>In mucus NOT swallowed</t>
  </si>
  <si>
    <t>Number of airborne virions exhaled per day</t>
  </si>
  <si>
    <t>Share caught in mucus</t>
  </si>
  <si>
    <t>Number  of virions caught in mucus per day</t>
  </si>
  <si>
    <t>Share and number of intact virions to airways</t>
  </si>
  <si>
    <t>Standard In literature. Different between persons. However the total volume is fairly constant, higher for males than for females and for larger than smaller persons.</t>
  </si>
  <si>
    <t>Reference</t>
  </si>
  <si>
    <t>Person</t>
  </si>
  <si>
    <t>Share and number in mucus swallowed</t>
  </si>
  <si>
    <t>Cumulative share of alveoli infected</t>
  </si>
  <si>
    <t>480 million</t>
  </si>
  <si>
    <t>Number of virions per  exhalation</t>
  </si>
  <si>
    <t>Intact virions produced end period 2</t>
  </si>
  <si>
    <t>Share of virions destructed as by general defenses full day</t>
  </si>
  <si>
    <r>
      <t xml:space="preserve">Between 6000 t0 600000 virions per hour, different between persons, day of ilness and different per person over time. Log midvalue used as indication: </t>
    </r>
    <r>
      <rPr>
        <i/>
        <sz val="11"/>
        <color rgb="FFFF0000"/>
        <rFont val="Calibri"/>
        <family val="2"/>
        <scheme val="minor"/>
      </rPr>
      <t>60 000</t>
    </r>
    <r>
      <rPr>
        <i/>
        <sz val="11"/>
        <color theme="1"/>
        <rFont val="Calibri"/>
        <family val="2"/>
        <scheme val="minor"/>
      </rPr>
      <t>. At 600 000 the patient will be ill in hospital.</t>
    </r>
  </si>
  <si>
    <t>Share of alveoli infected during that day</t>
  </si>
  <si>
    <t>This is a best guess, with outcomes to be checked in a sensitivity analysis. The other 15% is available for self-reïnfection.</t>
  </si>
  <si>
    <t>Assumed is that all virions produced and caught in mucus, and not swallowed are coughed/sneezed every I minute. If set at 2 minutes, the volume per cough/sneeze doubles as the frequency halves.</t>
  </si>
  <si>
    <t>Intact virions per dead cell ensemble first half day</t>
  </si>
  <si>
    <t>Share and nr of intact virions remaining for new alveoli infection</t>
  </si>
  <si>
    <t>Ochs et al. 2020</t>
  </si>
  <si>
    <t>ç</t>
  </si>
  <si>
    <t>è</t>
  </si>
  <si>
    <t>Volume in/exhaled per tidal breath at rest</t>
  </si>
  <si>
    <t>Number of tidal flows per minute</t>
  </si>
  <si>
    <t>Volume of ex/inhalations per minute</t>
  </si>
  <si>
    <t>m3:</t>
  </si>
  <si>
    <t>liter:</t>
  </si>
  <si>
    <t>Duration of 1 tidal flow</t>
  </si>
  <si>
    <t>Duration of exhalation</t>
  </si>
  <si>
    <t>seconds</t>
  </si>
  <si>
    <t xml:space="preserve">Inhale 1.6, exhale 1.6 </t>
  </si>
  <si>
    <t>then pause 0.4seconds</t>
  </si>
  <si>
    <t>Intact virions (re-)infecting alveoli, per day</t>
  </si>
  <si>
    <t>Primary SARS2 virion production, replication,  breakdown,  and emissions</t>
  </si>
  <si>
    <t>In the literature is 1000, see Bar-On et al (2020) p.1. However, detailed replication study (Ogando et al.,  2020) shows that around 80% of the produced SARS-2 virions are not viable, in contrast with SARS-1.  Then 200 seems a reasonable number to go by.</t>
  </si>
  <si>
    <r>
      <t xml:space="preserve">Bar-On, Y. M., Flamholz, A., Phillips, R., &amp; Milo, R. (2020). SARS-CoV-2 (COVID-19) by the numbers. </t>
    </r>
    <r>
      <rPr>
        <i/>
        <sz val="11"/>
        <color theme="1"/>
        <rFont val="Calibri"/>
        <family val="2"/>
        <scheme val="minor"/>
      </rPr>
      <t>eLife, 9</t>
    </r>
    <r>
      <rPr>
        <sz val="11"/>
        <color theme="1"/>
        <rFont val="Calibri"/>
        <family val="2"/>
        <scheme val="minor"/>
      </rPr>
      <t>, e57309. doi:10.7554/eLife.57309</t>
    </r>
  </si>
  <si>
    <r>
      <t xml:space="preserve">Ochs, M., Nyengaard, J. R., Jung, A., Knudsen, L., Voigt, M., Wahlers, T., . . . Gundersen, H. J. (2004). The number of alveoli in the human lung. </t>
    </r>
    <r>
      <rPr>
        <i/>
        <sz val="11"/>
        <color theme="1"/>
        <rFont val="Calibri"/>
        <family val="2"/>
        <scheme val="minor"/>
      </rPr>
      <t>Am J Respir Crit Care Med, 169</t>
    </r>
    <r>
      <rPr>
        <sz val="11"/>
        <color theme="1"/>
        <rFont val="Calibri"/>
        <family val="2"/>
        <scheme val="minor"/>
      </rPr>
      <t>(1), 120-124. doi:10.1164/rccm.200308-1107OC</t>
    </r>
  </si>
  <si>
    <r>
      <t xml:space="preserve">Ogando, N. S., Dalebout, T. J., Zevenhoven-Dobbe, J. C., Limpens, R. W. A. L., van der Meer, Y., Caly, L., . . . Snijder, E. J. (2020). SARS-coronavirus-2 replication in Vero E6 cells: replication kinetics, rapid adaptation and cytopathology. </t>
    </r>
    <r>
      <rPr>
        <i/>
        <sz val="11"/>
        <color theme="1"/>
        <rFont val="Calibri"/>
        <family val="2"/>
        <scheme val="minor"/>
      </rPr>
      <t>Journal of General Virology, 101</t>
    </r>
    <r>
      <rPr>
        <sz val="11"/>
        <color theme="1"/>
        <rFont val="Calibri"/>
        <family val="2"/>
        <scheme val="minor"/>
      </rPr>
      <t>(9), 925-940. doi:https://doi.org/10.1099/jgv.0.001453</t>
    </r>
  </si>
  <si>
    <t>References</t>
  </si>
  <si>
    <t>100.000 virions/hr</t>
  </si>
  <si>
    <t xml:space="preserve">around </t>
  </si>
  <si>
    <t>Day 17 set at:</t>
  </si>
  <si>
    <t>All alveoli infected, patient at lung machine or dead, then or much earlier.</t>
  </si>
  <si>
    <t>Share of virions destructed per 12 h in alveolar and bronchioli zone.</t>
  </si>
  <si>
    <t>Share and number of intact virions to upper airways</t>
  </si>
  <si>
    <t>Doubling factor per day (rough estimate)</t>
  </si>
  <si>
    <t>Virions exhaled per cubic meter</t>
  </si>
  <si>
    <t>#v/m3</t>
  </si>
  <si>
    <t>#v/hr</t>
  </si>
  <si>
    <t>This number corresponds to doubling time of 28 hours, 1680 minutes, easily varied.</t>
  </si>
  <si>
    <t>Standard virions start exhale per hour</t>
  </si>
  <si>
    <t xml:space="preserve">The remainder in mucus  exits partly as large droplets ( set at 20%) and  is partly swallowed (80%). This distribution varies with the stage of illness, with asymptomatic persons swallowing up to 100%, not yet coughing and sneezing. </t>
  </si>
  <si>
    <t xml:space="preserve">           up to 10 days time between exposure and measured infection (after Ivorra  et al. 2020)</t>
  </si>
  <si>
    <t>Chosen so as to  allow for a period of  non-symptomatic and symptomatic illness in healthy persons before their specific defense mechanisms develop to stop exponential viral replication.  A lower number means later symptoms.</t>
  </si>
  <si>
    <t>between: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</si>
</sst>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"/>
    <numFmt numFmtId="165" formatCode="0.0000%"/>
    <numFmt numFmtId="166" formatCode="0.0%"/>
    <numFmt numFmtId="167" formatCode="0.000%"/>
    <numFmt numFmtId="168" formatCode="0.0"/>
    <numFmt numFmtId="169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Font="1"/>
    <xf numFmtId="1" fontId="0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/>
    <xf numFmtId="2" fontId="0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7" fillId="0" borderId="0" xfId="0" applyFont="1"/>
    <xf numFmtId="1" fontId="7" fillId="0" borderId="0" xfId="0" applyNumberFormat="1" applyFont="1"/>
    <xf numFmtId="10" fontId="7" fillId="0" borderId="0" xfId="0" applyNumberFormat="1" applyFont="1"/>
    <xf numFmtId="164" fontId="1" fillId="0" borderId="0" xfId="0" applyNumberFormat="1" applyFont="1"/>
    <xf numFmtId="0" fontId="0" fillId="0" borderId="0" xfId="0" applyFill="1"/>
    <xf numFmtId="165" fontId="0" fillId="0" borderId="0" xfId="0" applyNumberFormat="1"/>
    <xf numFmtId="165" fontId="0" fillId="0" borderId="0" xfId="0" applyNumberFormat="1" applyFont="1"/>
    <xf numFmtId="0" fontId="6" fillId="0" borderId="0" xfId="0" applyFont="1"/>
    <xf numFmtId="1" fontId="5" fillId="0" borderId="0" xfId="0" applyNumberFormat="1" applyFont="1"/>
    <xf numFmtId="0" fontId="0" fillId="2" borderId="0" xfId="0" applyFill="1" applyAlignment="1">
      <alignment horizontal="right"/>
    </xf>
    <xf numFmtId="166" fontId="1" fillId="0" borderId="0" xfId="0" applyNumberFormat="1" applyFont="1"/>
    <xf numFmtId="0" fontId="0" fillId="0" borderId="0" xfId="0" applyFont="1" applyAlignment="1">
      <alignment horizontal="right"/>
    </xf>
    <xf numFmtId="165" fontId="1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2" fontId="1" fillId="2" borderId="0" xfId="0" applyNumberFormat="1" applyFont="1" applyFill="1"/>
    <xf numFmtId="0" fontId="0" fillId="0" borderId="0" xfId="0" applyAlignment="1">
      <alignment horizontal="left"/>
    </xf>
    <xf numFmtId="168" fontId="1" fillId="0" borderId="0" xfId="0" applyNumberFormat="1" applyFont="1"/>
    <xf numFmtId="0" fontId="0" fillId="0" borderId="0" xfId="0" applyAlignment="1"/>
    <xf numFmtId="169" fontId="1" fillId="0" borderId="0" xfId="0" applyNumberFormat="1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1E96-2C2E-4F21-8EBF-C2AD3703088F}">
  <dimension ref="A1:AE62"/>
  <sheetViews>
    <sheetView tabSelected="1" workbookViewId="0">
      <selection activeCell="A16" sqref="A16"/>
    </sheetView>
  </sheetViews>
  <sheetFormatPr defaultRowHeight="14.4" x14ac:dyDescent="0.3"/>
  <cols>
    <col min="1" max="1" width="43.33203125" customWidth="1"/>
    <col min="2" max="2" width="11.44140625" customWidth="1"/>
    <col min="3" max="3" width="9.109375" customWidth="1"/>
    <col min="4" max="4" width="11" customWidth="1"/>
    <col min="5" max="5" width="9" customWidth="1"/>
    <col min="6" max="10" width="9.109375" customWidth="1"/>
    <col min="11" max="11" width="9.109375" style="11" customWidth="1"/>
    <col min="12" max="13" width="9.109375" customWidth="1"/>
    <col min="14" max="14" width="9.109375" style="1" customWidth="1"/>
    <col min="15" max="19" width="9.109375" customWidth="1"/>
    <col min="20" max="20" width="9.5546875" style="18" customWidth="1"/>
    <col min="21" max="21" width="9.88671875" customWidth="1"/>
    <col min="22" max="23" width="10" customWidth="1"/>
    <col min="24" max="24" width="10.109375" customWidth="1"/>
    <col min="25" max="25" width="10.33203125" customWidth="1"/>
    <col min="26" max="26" width="10.88671875" customWidth="1"/>
    <col min="27" max="28" width="11.109375" customWidth="1"/>
    <col min="29" max="29" width="10.5546875" customWidth="1"/>
    <col min="30" max="30" width="11.77734375" customWidth="1"/>
    <col min="31" max="31" width="11.44140625" customWidth="1"/>
  </cols>
  <sheetData>
    <row r="1" spans="1:31" ht="18" x14ac:dyDescent="0.35">
      <c r="A1" s="9" t="s">
        <v>63</v>
      </c>
      <c r="B1" s="9"/>
      <c r="C1" s="1"/>
      <c r="D1" s="1"/>
      <c r="E1" s="1"/>
      <c r="F1" s="1"/>
      <c r="G1" s="1"/>
      <c r="H1" s="1"/>
      <c r="I1" s="1"/>
      <c r="J1" s="1"/>
      <c r="L1" s="1"/>
      <c r="M1" s="1"/>
      <c r="O1" s="1"/>
      <c r="P1" s="1"/>
      <c r="Q1" s="1"/>
      <c r="R1" s="1"/>
      <c r="S1" s="1"/>
      <c r="T1" s="10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t="s">
        <v>7</v>
      </c>
      <c r="D2" s="1">
        <v>480000</v>
      </c>
      <c r="E2" t="s">
        <v>39</v>
      </c>
      <c r="F2" s="14" t="s">
        <v>8</v>
      </c>
    </row>
    <row r="3" spans="1:31" x14ac:dyDescent="0.3">
      <c r="A3" t="s">
        <v>22</v>
      </c>
      <c r="D3" s="21">
        <v>4.9999999999999998E-8</v>
      </c>
      <c r="E3" s="1">
        <f>D2*D3*1000</f>
        <v>24</v>
      </c>
      <c r="F3" s="14" t="s">
        <v>9</v>
      </c>
    </row>
    <row r="4" spans="1:31" x14ac:dyDescent="0.3">
      <c r="A4" t="s">
        <v>47</v>
      </c>
      <c r="D4" s="2">
        <v>200</v>
      </c>
      <c r="F4" s="14" t="s">
        <v>10</v>
      </c>
      <c r="AD4" s="31"/>
    </row>
    <row r="5" spans="1:31" x14ac:dyDescent="0.3">
      <c r="A5" t="s">
        <v>21</v>
      </c>
      <c r="D5" s="12">
        <f>E3*D4</f>
        <v>4800</v>
      </c>
      <c r="F5" s="22"/>
    </row>
    <row r="6" spans="1:31" x14ac:dyDescent="0.3">
      <c r="A6" t="s">
        <v>73</v>
      </c>
      <c r="D6" s="1">
        <v>0.95</v>
      </c>
    </row>
    <row r="7" spans="1:31" x14ac:dyDescent="0.3">
      <c r="A7" t="s">
        <v>23</v>
      </c>
      <c r="D7" s="3">
        <f>D6*D5</f>
        <v>4560</v>
      </c>
      <c r="E7" s="3"/>
    </row>
    <row r="8" spans="1:31" x14ac:dyDescent="0.3">
      <c r="A8" t="s">
        <v>24</v>
      </c>
      <c r="D8" s="3">
        <f>D5-D7</f>
        <v>240</v>
      </c>
      <c r="E8" s="3"/>
    </row>
    <row r="9" spans="1:31" x14ac:dyDescent="0.3">
      <c r="A9" t="s">
        <v>74</v>
      </c>
      <c r="D9" s="4">
        <v>0.85</v>
      </c>
      <c r="E9" s="3">
        <f>D8*D9</f>
        <v>204</v>
      </c>
      <c r="F9" s="14" t="s">
        <v>11</v>
      </c>
    </row>
    <row r="10" spans="1:31" x14ac:dyDescent="0.3">
      <c r="A10" t="s">
        <v>25</v>
      </c>
      <c r="D10" s="5">
        <f>1-D9</f>
        <v>0.15000000000000002</v>
      </c>
      <c r="E10" s="3">
        <f>D8*D10</f>
        <v>36.000000000000007</v>
      </c>
    </row>
    <row r="11" spans="1:31" x14ac:dyDescent="0.3">
      <c r="A11" t="s">
        <v>20</v>
      </c>
      <c r="D11" s="3">
        <f>D8*D10</f>
        <v>36.000000000000007</v>
      </c>
    </row>
    <row r="12" spans="1:31" x14ac:dyDescent="0.3">
      <c r="A12" t="s">
        <v>41</v>
      </c>
      <c r="D12" s="3">
        <f>D11*200</f>
        <v>7200.0000000000018</v>
      </c>
    </row>
    <row r="13" spans="1:31" x14ac:dyDescent="0.3">
      <c r="A13" t="s">
        <v>42</v>
      </c>
      <c r="D13" s="1">
        <v>0.96</v>
      </c>
      <c r="T13" s="10" t="s">
        <v>35</v>
      </c>
    </row>
    <row r="14" spans="1:31" x14ac:dyDescent="0.3">
      <c r="A14" t="s">
        <v>26</v>
      </c>
      <c r="D14" s="3">
        <f>(1-D13)*D12</f>
        <v>288.00000000000034</v>
      </c>
      <c r="T14" s="10" t="s">
        <v>36</v>
      </c>
      <c r="AA14" s="17"/>
    </row>
    <row r="15" spans="1:31" x14ac:dyDescent="0.3">
      <c r="A15" t="s">
        <v>33</v>
      </c>
      <c r="D15" s="15">
        <v>0.85</v>
      </c>
      <c r="E15" s="3">
        <f>D15*D14</f>
        <v>244.8000000000003</v>
      </c>
      <c r="T15" s="18" t="s">
        <v>70</v>
      </c>
    </row>
    <row r="16" spans="1:31" x14ac:dyDescent="0.3">
      <c r="A16" t="s">
        <v>48</v>
      </c>
      <c r="D16" s="5">
        <f>1-D15</f>
        <v>0.15000000000000002</v>
      </c>
      <c r="E16" s="18">
        <f>D16*D14</f>
        <v>43.20000000000006</v>
      </c>
      <c r="H16" s="33" t="s">
        <v>50</v>
      </c>
      <c r="I16" t="s">
        <v>82</v>
      </c>
      <c r="K16" s="1"/>
      <c r="N16"/>
      <c r="R16" s="34" t="s">
        <v>51</v>
      </c>
      <c r="T16" s="18" t="s">
        <v>71</v>
      </c>
    </row>
    <row r="17" spans="1:31" x14ac:dyDescent="0.3">
      <c r="A17" t="s">
        <v>75</v>
      </c>
      <c r="C17" s="35">
        <f>E16/E3</f>
        <v>1.8000000000000025</v>
      </c>
      <c r="D17" t="s">
        <v>79</v>
      </c>
      <c r="T17" s="10" t="s">
        <v>69</v>
      </c>
      <c r="X17" s="3"/>
    </row>
    <row r="18" spans="1:31" s="1" customFormat="1" x14ac:dyDescent="0.3">
      <c r="C18" s="1" t="s">
        <v>0</v>
      </c>
      <c r="D18" s="1">
        <v>1</v>
      </c>
      <c r="E18" s="1">
        <v>2</v>
      </c>
      <c r="F18" s="1">
        <v>3</v>
      </c>
      <c r="G18" s="1">
        <v>4</v>
      </c>
      <c r="H18" s="1">
        <v>5</v>
      </c>
      <c r="I18" s="1">
        <v>6</v>
      </c>
      <c r="J18" s="1">
        <v>7</v>
      </c>
      <c r="K18" s="1">
        <v>8</v>
      </c>
      <c r="L18" s="1">
        <v>9</v>
      </c>
      <c r="M18" s="1">
        <v>10</v>
      </c>
      <c r="N18" s="1">
        <v>11</v>
      </c>
      <c r="O18" s="1">
        <v>12</v>
      </c>
      <c r="P18" s="1">
        <v>13</v>
      </c>
      <c r="Q18" s="1">
        <v>14</v>
      </c>
      <c r="R18" s="1">
        <v>15</v>
      </c>
      <c r="S18" s="1">
        <v>16</v>
      </c>
      <c r="T18" s="10">
        <v>17</v>
      </c>
      <c r="U18" s="1">
        <v>18</v>
      </c>
      <c r="V18" s="1">
        <v>19</v>
      </c>
      <c r="W18" s="1">
        <v>20</v>
      </c>
      <c r="X18" s="1">
        <v>21</v>
      </c>
      <c r="Y18" s="1">
        <v>22</v>
      </c>
      <c r="Z18" s="1">
        <v>23</v>
      </c>
      <c r="AA18" s="1">
        <v>24</v>
      </c>
      <c r="AB18" s="1">
        <v>25</v>
      </c>
      <c r="AC18" s="1">
        <v>26</v>
      </c>
      <c r="AD18" s="1">
        <v>27</v>
      </c>
      <c r="AE18" s="1">
        <v>28</v>
      </c>
    </row>
    <row r="19" spans="1:31" x14ac:dyDescent="0.3">
      <c r="A19" t="s">
        <v>62</v>
      </c>
      <c r="D19" s="19">
        <f>E16</f>
        <v>43.20000000000006</v>
      </c>
      <c r="E19" s="3">
        <f>D19*$C17</f>
        <v>77.760000000000218</v>
      </c>
      <c r="F19" s="3">
        <f t="shared" ref="F19:AE19" si="0">E19*$C17</f>
        <v>139.96800000000059</v>
      </c>
      <c r="G19" s="3">
        <f t="shared" si="0"/>
        <v>251.94240000000141</v>
      </c>
      <c r="H19" s="3">
        <f t="shared" si="0"/>
        <v>453.49632000000315</v>
      </c>
      <c r="I19" s="3">
        <f t="shared" si="0"/>
        <v>816.29337600000679</v>
      </c>
      <c r="J19" s="3">
        <f t="shared" si="0"/>
        <v>1469.3280768000143</v>
      </c>
      <c r="K19" s="3">
        <f t="shared" si="0"/>
        <v>2644.7905382400295</v>
      </c>
      <c r="L19" s="3">
        <f t="shared" si="0"/>
        <v>4760.62296883206</v>
      </c>
      <c r="M19" s="3">
        <f t="shared" si="0"/>
        <v>8569.1213438977193</v>
      </c>
      <c r="N19" s="3">
        <f t="shared" si="0"/>
        <v>15424.418419015916</v>
      </c>
      <c r="O19" s="3">
        <f t="shared" si="0"/>
        <v>27763.953154228686</v>
      </c>
      <c r="P19" s="3">
        <f t="shared" si="0"/>
        <v>49975.115677611706</v>
      </c>
      <c r="Q19" s="3">
        <f t="shared" si="0"/>
        <v>89955.208219701191</v>
      </c>
      <c r="R19" s="3">
        <f t="shared" si="0"/>
        <v>161919.37479546235</v>
      </c>
      <c r="S19" s="3">
        <f t="shared" si="0"/>
        <v>291454.87463183264</v>
      </c>
      <c r="T19" s="19">
        <f t="shared" si="0"/>
        <v>524618.77433729952</v>
      </c>
      <c r="U19" s="3">
        <f t="shared" si="0"/>
        <v>944313.79380714044</v>
      </c>
      <c r="V19" s="3">
        <f t="shared" si="0"/>
        <v>1699764.8288528551</v>
      </c>
      <c r="W19" s="3">
        <f t="shared" si="0"/>
        <v>3059576.6919351434</v>
      </c>
      <c r="X19" s="3">
        <f t="shared" si="0"/>
        <v>5507238.045483266</v>
      </c>
      <c r="Y19" s="3">
        <f t="shared" si="0"/>
        <v>9913028.4818698931</v>
      </c>
      <c r="Z19" s="3">
        <f t="shared" si="0"/>
        <v>17843451.267365832</v>
      </c>
      <c r="AA19" s="3">
        <f t="shared" si="0"/>
        <v>32118212.281258542</v>
      </c>
      <c r="AB19" s="3">
        <f t="shared" si="0"/>
        <v>57812782.106265455</v>
      </c>
      <c r="AC19" s="3">
        <f t="shared" si="0"/>
        <v>104063007.79127796</v>
      </c>
      <c r="AD19" s="3">
        <f t="shared" si="0"/>
        <v>187313414.02430058</v>
      </c>
      <c r="AE19" s="3">
        <f t="shared" si="0"/>
        <v>337164145.24374151</v>
      </c>
    </row>
    <row r="20" spans="1:31" x14ac:dyDescent="0.3">
      <c r="A20" t="s">
        <v>44</v>
      </c>
      <c r="D20" s="23">
        <f t="shared" ref="D20:AE20" si="1">D19/($D2*1000)</f>
        <v>9.0000000000000131E-8</v>
      </c>
      <c r="E20" s="23">
        <f t="shared" si="1"/>
        <v>1.6200000000000044E-7</v>
      </c>
      <c r="F20" s="23">
        <f t="shared" si="1"/>
        <v>2.9160000000000121E-7</v>
      </c>
      <c r="G20" s="23">
        <f t="shared" si="1"/>
        <v>5.2488000000000299E-7</v>
      </c>
      <c r="H20" s="23">
        <f t="shared" si="1"/>
        <v>9.4478400000000659E-7</v>
      </c>
      <c r="I20" s="23">
        <f t="shared" si="1"/>
        <v>1.7006112000000142E-6</v>
      </c>
      <c r="J20" s="23">
        <f t="shared" si="1"/>
        <v>3.0611001600000296E-6</v>
      </c>
      <c r="K20" s="23">
        <f t="shared" si="1"/>
        <v>5.5099802880000612E-6</v>
      </c>
      <c r="L20" s="23">
        <f t="shared" si="1"/>
        <v>9.9179645184001256E-6</v>
      </c>
      <c r="M20" s="23">
        <f t="shared" si="1"/>
        <v>1.7852336133120247E-5</v>
      </c>
      <c r="N20" s="24">
        <f t="shared" si="1"/>
        <v>3.2134205039616492E-5</v>
      </c>
      <c r="O20" s="23">
        <f t="shared" si="1"/>
        <v>5.784156907130976E-5</v>
      </c>
      <c r="P20" s="16">
        <f t="shared" si="1"/>
        <v>1.0411482432835772E-4</v>
      </c>
      <c r="Q20" s="16">
        <f t="shared" si="1"/>
        <v>1.8740668379104415E-4</v>
      </c>
      <c r="R20" s="16">
        <f t="shared" si="1"/>
        <v>3.3733203082387988E-4</v>
      </c>
      <c r="S20" s="16">
        <f t="shared" si="1"/>
        <v>6.071976554829847E-4</v>
      </c>
      <c r="T20" s="20">
        <f t="shared" si="1"/>
        <v>1.092955779869374E-3</v>
      </c>
      <c r="U20" s="16">
        <f t="shared" si="1"/>
        <v>1.967320403764876E-3</v>
      </c>
      <c r="V20" s="16">
        <f t="shared" si="1"/>
        <v>3.5411767267767816E-3</v>
      </c>
      <c r="W20" s="16">
        <f t="shared" si="1"/>
        <v>6.3741181081982158E-3</v>
      </c>
      <c r="X20" s="16">
        <f t="shared" si="1"/>
        <v>1.1473412594756803E-2</v>
      </c>
      <c r="Y20" s="17">
        <f t="shared" si="1"/>
        <v>2.0652142670562278E-2</v>
      </c>
      <c r="Z20" s="17">
        <f t="shared" si="1"/>
        <v>3.717385680701215E-2</v>
      </c>
      <c r="AA20" s="17">
        <f t="shared" si="1"/>
        <v>6.6912942252621968E-2</v>
      </c>
      <c r="AB20" s="17">
        <f t="shared" si="1"/>
        <v>0.12044329605471969</v>
      </c>
      <c r="AC20" s="17">
        <f t="shared" si="1"/>
        <v>0.21679793289849575</v>
      </c>
      <c r="AD20" s="17">
        <f t="shared" si="1"/>
        <v>0.39023627921729287</v>
      </c>
      <c r="AE20" s="17">
        <f t="shared" si="1"/>
        <v>0.70242530259112812</v>
      </c>
    </row>
    <row r="21" spans="1:31" s="1" customFormat="1" x14ac:dyDescent="0.3">
      <c r="A21" s="1" t="s">
        <v>38</v>
      </c>
      <c r="D21" s="30">
        <f>D20</f>
        <v>9.0000000000000131E-8</v>
      </c>
      <c r="E21" s="31">
        <f>D21+E20</f>
        <v>2.5200000000000056E-7</v>
      </c>
      <c r="F21" s="31">
        <f t="shared" ref="F21:P21" si="2">E21+F20</f>
        <v>5.4360000000000177E-7</v>
      </c>
      <c r="G21" s="31">
        <f t="shared" si="2"/>
        <v>1.0684800000000048E-6</v>
      </c>
      <c r="H21" s="31">
        <f t="shared" si="2"/>
        <v>2.0132640000000116E-6</v>
      </c>
      <c r="I21" s="31">
        <f t="shared" si="2"/>
        <v>3.7138752000000258E-6</v>
      </c>
      <c r="J21" s="31">
        <f t="shared" si="2"/>
        <v>6.774975360000055E-6</v>
      </c>
      <c r="K21" s="31">
        <f t="shared" si="2"/>
        <v>1.2284955648000115E-5</v>
      </c>
      <c r="L21" s="31">
        <f t="shared" si="2"/>
        <v>2.2202920166400241E-5</v>
      </c>
      <c r="M21" s="31">
        <f t="shared" si="2"/>
        <v>4.0055256299520488E-5</v>
      </c>
      <c r="N21" s="31">
        <f t="shared" si="2"/>
        <v>7.2189461339136987E-5</v>
      </c>
      <c r="O21" s="31">
        <f t="shared" si="2"/>
        <v>1.3003103041044675E-4</v>
      </c>
      <c r="P21" s="31">
        <f t="shared" si="2"/>
        <v>2.3414585473880448E-4</v>
      </c>
      <c r="Q21" s="31">
        <f t="shared" ref="Q21:AE21" si="3">P21+Q20</f>
        <v>4.215525385298486E-4</v>
      </c>
      <c r="R21" s="31">
        <f t="shared" si="3"/>
        <v>7.5888456935372848E-4</v>
      </c>
      <c r="S21" s="31">
        <f t="shared" si="3"/>
        <v>1.3660822248367133E-3</v>
      </c>
      <c r="T21" s="32">
        <f t="shared" si="3"/>
        <v>2.4590380047060873E-3</v>
      </c>
      <c r="U21" s="28">
        <f t="shared" si="3"/>
        <v>4.4263584084709637E-3</v>
      </c>
      <c r="V21" s="28">
        <f t="shared" si="3"/>
        <v>7.9675351352477448E-3</v>
      </c>
      <c r="W21" s="28">
        <f t="shared" si="3"/>
        <v>1.4341653243445961E-2</v>
      </c>
      <c r="X21" s="28">
        <f t="shared" si="3"/>
        <v>2.5815065838202762E-2</v>
      </c>
      <c r="Y21" s="28">
        <f t="shared" si="3"/>
        <v>4.646720850876504E-2</v>
      </c>
      <c r="Z21" s="28">
        <f t="shared" si="3"/>
        <v>8.3641065315777197E-2</v>
      </c>
      <c r="AA21" s="28">
        <f t="shared" si="3"/>
        <v>0.15055400756839915</v>
      </c>
      <c r="AB21" s="28">
        <f t="shared" si="3"/>
        <v>0.27099730362311886</v>
      </c>
      <c r="AC21" s="28">
        <f t="shared" si="3"/>
        <v>0.48779523652161461</v>
      </c>
      <c r="AD21" s="28">
        <f t="shared" si="3"/>
        <v>0.87803151573890748</v>
      </c>
      <c r="AE21" s="28">
        <f t="shared" si="3"/>
        <v>1.5804568183300356</v>
      </c>
    </row>
    <row r="22" spans="1:31" ht="15" customHeight="1" x14ac:dyDescent="0.3">
      <c r="A22" t="s">
        <v>27</v>
      </c>
      <c r="D22" s="3">
        <f>D15*D14</f>
        <v>244.8000000000003</v>
      </c>
      <c r="E22" s="3">
        <f t="shared" ref="E22:AE22" si="4">D22*$C17</f>
        <v>440.64000000000112</v>
      </c>
      <c r="F22" s="3">
        <f t="shared" si="4"/>
        <v>793.15200000000311</v>
      </c>
      <c r="G22" s="3">
        <f t="shared" si="4"/>
        <v>1427.6736000000076</v>
      </c>
      <c r="H22" s="3">
        <f t="shared" si="4"/>
        <v>2569.8124800000173</v>
      </c>
      <c r="I22" s="3">
        <f t="shared" si="4"/>
        <v>4625.6624640000373</v>
      </c>
      <c r="J22" s="3">
        <f t="shared" si="4"/>
        <v>8326.1924352000788</v>
      </c>
      <c r="K22" s="12">
        <f t="shared" si="4"/>
        <v>14987.146383360163</v>
      </c>
      <c r="L22" s="3">
        <f t="shared" si="4"/>
        <v>26976.86349004833</v>
      </c>
      <c r="M22" s="3">
        <f t="shared" si="4"/>
        <v>48558.354282087064</v>
      </c>
      <c r="N22" s="12">
        <f t="shared" si="4"/>
        <v>87405.037707756841</v>
      </c>
      <c r="O22" s="3">
        <f t="shared" si="4"/>
        <v>157329.06787396254</v>
      </c>
      <c r="P22" s="3">
        <f t="shared" si="4"/>
        <v>283192.32217313297</v>
      </c>
      <c r="Q22" s="3">
        <f t="shared" si="4"/>
        <v>509746.17991164007</v>
      </c>
      <c r="R22" s="3">
        <f t="shared" si="4"/>
        <v>917543.12384095334</v>
      </c>
      <c r="S22" s="3">
        <f t="shared" si="4"/>
        <v>1651577.6229137182</v>
      </c>
      <c r="T22" s="19">
        <f t="shared" si="4"/>
        <v>2972839.721244697</v>
      </c>
      <c r="U22" s="3">
        <f t="shared" si="4"/>
        <v>5351111.4982404616</v>
      </c>
      <c r="V22" s="3">
        <f t="shared" si="4"/>
        <v>9632000.696832845</v>
      </c>
      <c r="W22" s="3">
        <f t="shared" si="4"/>
        <v>17337601.254299145</v>
      </c>
      <c r="X22" s="3">
        <f t="shared" si="4"/>
        <v>31207682.257738505</v>
      </c>
      <c r="Y22" s="3">
        <f t="shared" si="4"/>
        <v>56173828.063929386</v>
      </c>
      <c r="Z22" s="3">
        <f t="shared" si="4"/>
        <v>101112890.51507303</v>
      </c>
      <c r="AA22" s="3">
        <f t="shared" si="4"/>
        <v>182003202.92713171</v>
      </c>
      <c r="AB22" s="3">
        <f t="shared" si="4"/>
        <v>327605765.26883751</v>
      </c>
      <c r="AC22" s="3">
        <f t="shared" si="4"/>
        <v>589690377.4839083</v>
      </c>
      <c r="AD22" s="3">
        <f t="shared" si="4"/>
        <v>1061442679.4710364</v>
      </c>
      <c r="AE22" s="3">
        <f t="shared" si="4"/>
        <v>1910596823.0478683</v>
      </c>
    </row>
    <row r="23" spans="1:31" x14ac:dyDescent="0.3">
      <c r="A23" t="s">
        <v>28</v>
      </c>
      <c r="B23" s="14" t="s">
        <v>12</v>
      </c>
      <c r="C23" s="10">
        <v>0.6</v>
      </c>
      <c r="AE23" s="14" t="s">
        <v>17</v>
      </c>
    </row>
    <row r="24" spans="1:31" x14ac:dyDescent="0.3">
      <c r="A24" t="s">
        <v>31</v>
      </c>
      <c r="C24" s="11">
        <f>1-C23</f>
        <v>0.4</v>
      </c>
      <c r="F24" s="22"/>
      <c r="W24" s="22"/>
      <c r="AE24" s="25"/>
    </row>
    <row r="25" spans="1:31" x14ac:dyDescent="0.3">
      <c r="A25" t="s">
        <v>30</v>
      </c>
      <c r="D25" s="3">
        <f>D22*$C23</f>
        <v>146.88000000000017</v>
      </c>
      <c r="E25" s="3">
        <f t="shared" ref="E25:AE25" si="5">E22*$C23</f>
        <v>264.38400000000064</v>
      </c>
      <c r="F25" s="3">
        <f t="shared" si="5"/>
        <v>475.89120000000185</v>
      </c>
      <c r="G25" s="3">
        <f t="shared" si="5"/>
        <v>856.60416000000453</v>
      </c>
      <c r="H25" s="3">
        <f t="shared" si="5"/>
        <v>1541.8874880000103</v>
      </c>
      <c r="I25" s="3">
        <f t="shared" si="5"/>
        <v>2775.3974784000225</v>
      </c>
      <c r="J25" s="3">
        <f t="shared" si="5"/>
        <v>4995.7154611200467</v>
      </c>
      <c r="K25" s="3">
        <f t="shared" si="5"/>
        <v>8992.2878300160974</v>
      </c>
      <c r="L25" s="3">
        <f t="shared" si="5"/>
        <v>16186.118094028998</v>
      </c>
      <c r="M25" s="3">
        <f t="shared" si="5"/>
        <v>29135.012569252238</v>
      </c>
      <c r="N25" s="3">
        <f t="shared" si="5"/>
        <v>52443.022624654106</v>
      </c>
      <c r="O25" s="3">
        <f t="shared" si="5"/>
        <v>94397.44072437752</v>
      </c>
      <c r="P25" s="3">
        <f t="shared" si="5"/>
        <v>169915.39330387977</v>
      </c>
      <c r="Q25" s="3">
        <f t="shared" si="5"/>
        <v>305847.70794698404</v>
      </c>
      <c r="R25" s="3">
        <f t="shared" si="5"/>
        <v>550525.874304572</v>
      </c>
      <c r="S25" s="3">
        <f t="shared" si="5"/>
        <v>990946.57374823093</v>
      </c>
      <c r="T25" s="19">
        <f t="shared" si="5"/>
        <v>1783703.8327468182</v>
      </c>
      <c r="U25" s="3">
        <f t="shared" si="5"/>
        <v>3210666.8989442769</v>
      </c>
      <c r="V25" s="3">
        <f t="shared" si="5"/>
        <v>5779200.418099707</v>
      </c>
      <c r="W25" s="3">
        <f t="shared" si="5"/>
        <v>10402560.752579486</v>
      </c>
      <c r="X25" s="3">
        <f t="shared" si="5"/>
        <v>18724609.354643103</v>
      </c>
      <c r="Y25" s="3">
        <f t="shared" si="5"/>
        <v>33704296.838357627</v>
      </c>
      <c r="Z25" s="3">
        <f t="shared" si="5"/>
        <v>60667734.309043817</v>
      </c>
      <c r="AA25" s="3">
        <f t="shared" si="5"/>
        <v>109201921.75627902</v>
      </c>
      <c r="AB25" s="3">
        <f t="shared" si="5"/>
        <v>196563459.16130251</v>
      </c>
      <c r="AC25" s="3">
        <f t="shared" si="5"/>
        <v>353814226.49034494</v>
      </c>
      <c r="AD25" s="3">
        <f t="shared" si="5"/>
        <v>636865607.68262184</v>
      </c>
      <c r="AE25" s="3">
        <f t="shared" si="5"/>
        <v>1146358093.8287208</v>
      </c>
    </row>
    <row r="26" spans="1:31" s="1" customFormat="1" x14ac:dyDescent="0.3">
      <c r="A26" s="1" t="s">
        <v>6</v>
      </c>
      <c r="D26" s="2">
        <f>D25/24</f>
        <v>6.1200000000000072</v>
      </c>
      <c r="E26" s="2">
        <f t="shared" ref="E26:AE26" si="6">E25/24</f>
        <v>11.016000000000027</v>
      </c>
      <c r="F26" s="2">
        <f t="shared" si="6"/>
        <v>19.828800000000076</v>
      </c>
      <c r="G26" s="2">
        <f t="shared" si="6"/>
        <v>35.691840000000191</v>
      </c>
      <c r="H26" s="2">
        <f t="shared" si="6"/>
        <v>64.245312000000425</v>
      </c>
      <c r="I26" s="2">
        <f t="shared" si="6"/>
        <v>115.64156160000094</v>
      </c>
      <c r="J26" s="2">
        <f t="shared" si="6"/>
        <v>208.15481088000195</v>
      </c>
      <c r="K26" s="2">
        <f t="shared" si="6"/>
        <v>374.67865958400404</v>
      </c>
      <c r="L26" s="2">
        <f t="shared" si="6"/>
        <v>674.42158725120828</v>
      </c>
      <c r="M26" s="2">
        <f t="shared" si="6"/>
        <v>1213.9588570521767</v>
      </c>
      <c r="N26" s="2">
        <f t="shared" si="6"/>
        <v>2185.1259426939209</v>
      </c>
      <c r="O26" s="2">
        <f t="shared" si="6"/>
        <v>3933.2266968490635</v>
      </c>
      <c r="P26" s="2">
        <f t="shared" si="6"/>
        <v>7079.808054328324</v>
      </c>
      <c r="Q26" s="2">
        <f t="shared" si="6"/>
        <v>12743.654497791002</v>
      </c>
      <c r="R26" s="2">
        <f t="shared" si="6"/>
        <v>22938.578096023833</v>
      </c>
      <c r="S26" s="2">
        <f t="shared" si="6"/>
        <v>41289.440572842956</v>
      </c>
      <c r="T26" s="26">
        <f t="shared" si="6"/>
        <v>74320.993031117425</v>
      </c>
      <c r="U26" s="2">
        <f t="shared" si="6"/>
        <v>133777.78745601155</v>
      </c>
      <c r="V26" s="2">
        <f t="shared" si="6"/>
        <v>240800.01742082112</v>
      </c>
      <c r="W26" s="2">
        <f t="shared" si="6"/>
        <v>433440.03135747858</v>
      </c>
      <c r="X26" s="2">
        <f t="shared" si="6"/>
        <v>780192.05644346261</v>
      </c>
      <c r="Y26" s="2">
        <f t="shared" si="6"/>
        <v>1404345.7015982345</v>
      </c>
      <c r="Z26" s="2">
        <f t="shared" si="6"/>
        <v>2527822.2628768259</v>
      </c>
      <c r="AA26" s="2">
        <f t="shared" si="6"/>
        <v>4550080.0731782923</v>
      </c>
      <c r="AB26" s="2">
        <f t="shared" si="6"/>
        <v>8190144.1317209378</v>
      </c>
      <c r="AC26" s="2">
        <f t="shared" si="6"/>
        <v>14742259.437097706</v>
      </c>
      <c r="AD26" s="2">
        <f t="shared" si="6"/>
        <v>26536066.986775909</v>
      </c>
      <c r="AE26" s="2">
        <f t="shared" si="6"/>
        <v>47764920.5761967</v>
      </c>
    </row>
    <row r="27" spans="1:31" x14ac:dyDescent="0.3">
      <c r="A27" s="8" t="s">
        <v>19</v>
      </c>
      <c r="B27" s="6" t="s">
        <v>84</v>
      </c>
      <c r="C27" s="7"/>
      <c r="D27" s="6"/>
      <c r="E27" s="6"/>
      <c r="F27" s="6"/>
      <c r="G27" s="6"/>
      <c r="H27" s="6"/>
      <c r="I27" s="6"/>
      <c r="K27" s="6"/>
      <c r="L27" s="6"/>
      <c r="M27" s="6"/>
      <c r="P27" s="6">
        <v>6000</v>
      </c>
      <c r="R27" s="6"/>
      <c r="S27" s="6"/>
      <c r="T27" s="25">
        <v>60</v>
      </c>
      <c r="U27" s="6"/>
      <c r="V27" s="6"/>
      <c r="W27" s="6"/>
      <c r="X27" s="6">
        <v>600000</v>
      </c>
      <c r="Y27" s="6"/>
      <c r="Z27" s="6"/>
      <c r="AA27" s="6"/>
      <c r="AB27" s="6"/>
      <c r="AC27" s="6"/>
      <c r="AD27" s="6"/>
    </row>
    <row r="28" spans="1:31" hidden="1" x14ac:dyDescent="0.3">
      <c r="A28" s="8"/>
      <c r="B28" s="6" t="s">
        <v>43</v>
      </c>
      <c r="C28" s="6"/>
      <c r="E28" s="6"/>
    </row>
    <row r="29" spans="1:31" s="11" customFormat="1" x14ac:dyDescent="0.3">
      <c r="A29" s="11" t="s">
        <v>40</v>
      </c>
      <c r="B29" s="29"/>
      <c r="D29" s="11">
        <f>D25/24000</f>
        <v>6.1200000000000065E-3</v>
      </c>
      <c r="E29" s="12">
        <f t="shared" ref="E29:AE29" si="7">E25/24000</f>
        <v>1.1016000000000028E-2</v>
      </c>
      <c r="F29" s="12">
        <f t="shared" si="7"/>
        <v>1.9828800000000077E-2</v>
      </c>
      <c r="G29" s="12">
        <f t="shared" si="7"/>
        <v>3.569184000000019E-2</v>
      </c>
      <c r="H29" s="12">
        <f t="shared" si="7"/>
        <v>6.4245312000000429E-2</v>
      </c>
      <c r="I29" s="12">
        <f t="shared" si="7"/>
        <v>0.11564156160000094</v>
      </c>
      <c r="J29" s="12">
        <f t="shared" si="7"/>
        <v>0.20815481088000196</v>
      </c>
      <c r="K29" s="12">
        <f t="shared" si="7"/>
        <v>0.37467865958400404</v>
      </c>
      <c r="L29" s="12">
        <f t="shared" si="7"/>
        <v>0.67442158725120827</v>
      </c>
      <c r="M29" s="12">
        <f t="shared" si="7"/>
        <v>1.2139588570521767</v>
      </c>
      <c r="N29" s="12">
        <f t="shared" si="7"/>
        <v>2.1851259426939209</v>
      </c>
      <c r="O29" s="12">
        <f t="shared" si="7"/>
        <v>3.9332266968490632</v>
      </c>
      <c r="P29" s="12">
        <f t="shared" si="7"/>
        <v>7.0798080543283239</v>
      </c>
      <c r="Q29" s="12">
        <f t="shared" si="7"/>
        <v>12.743654497791002</v>
      </c>
      <c r="R29" s="12">
        <f t="shared" si="7"/>
        <v>22.938578096023832</v>
      </c>
      <c r="S29" s="12">
        <f t="shared" si="7"/>
        <v>41.289440572842956</v>
      </c>
      <c r="T29" s="12">
        <f t="shared" si="7"/>
        <v>74.320993031117425</v>
      </c>
      <c r="U29" s="12">
        <f t="shared" si="7"/>
        <v>133.77778745601154</v>
      </c>
      <c r="V29" s="12">
        <f t="shared" si="7"/>
        <v>240.80001742082112</v>
      </c>
      <c r="W29" s="12">
        <f t="shared" si="7"/>
        <v>433.44003135747857</v>
      </c>
      <c r="X29" s="12">
        <f t="shared" si="7"/>
        <v>780.19205644346266</v>
      </c>
      <c r="Y29" s="12">
        <f t="shared" si="7"/>
        <v>1404.3457015982344</v>
      </c>
      <c r="Z29" s="12">
        <f t="shared" si="7"/>
        <v>2527.8222628768258</v>
      </c>
      <c r="AA29" s="12">
        <f t="shared" si="7"/>
        <v>4550.0800731782929</v>
      </c>
      <c r="AB29" s="12">
        <f t="shared" si="7"/>
        <v>8190.1441317209374</v>
      </c>
      <c r="AC29" s="12">
        <f t="shared" si="7"/>
        <v>14742.259437097706</v>
      </c>
      <c r="AD29" s="12">
        <f t="shared" si="7"/>
        <v>26536.06698677591</v>
      </c>
      <c r="AE29" s="11">
        <f t="shared" si="7"/>
        <v>47764.920576196702</v>
      </c>
    </row>
    <row r="30" spans="1:31" s="11" customFormat="1" x14ac:dyDescent="0.3">
      <c r="A30" t="s">
        <v>32</v>
      </c>
      <c r="B30"/>
      <c r="D30" s="12">
        <f>D22*$C24</f>
        <v>97.92000000000013</v>
      </c>
      <c r="E30" s="12">
        <f t="shared" ref="E30:AE30" si="8">E22*$C24</f>
        <v>176.25600000000045</v>
      </c>
      <c r="F30" s="12">
        <f t="shared" si="8"/>
        <v>317.26080000000127</v>
      </c>
      <c r="G30" s="12">
        <f t="shared" si="8"/>
        <v>571.06944000000306</v>
      </c>
      <c r="H30" s="12">
        <f t="shared" si="8"/>
        <v>1027.924992000007</v>
      </c>
      <c r="I30" s="12">
        <f t="shared" si="8"/>
        <v>1850.2649856000151</v>
      </c>
      <c r="J30" s="12">
        <f t="shared" si="8"/>
        <v>3330.4769740800316</v>
      </c>
      <c r="K30" s="12">
        <f t="shared" si="8"/>
        <v>5994.8585533440655</v>
      </c>
      <c r="L30" s="12">
        <f t="shared" si="8"/>
        <v>10790.745396019332</v>
      </c>
      <c r="M30" s="12">
        <f t="shared" si="8"/>
        <v>19423.341712834826</v>
      </c>
      <c r="N30" s="12">
        <f t="shared" si="8"/>
        <v>34962.015083102735</v>
      </c>
      <c r="O30" s="12">
        <f t="shared" si="8"/>
        <v>62931.627149585023</v>
      </c>
      <c r="P30" s="12">
        <f t="shared" si="8"/>
        <v>113276.9288692532</v>
      </c>
      <c r="Q30" s="12">
        <f t="shared" si="8"/>
        <v>203898.47196465603</v>
      </c>
      <c r="R30" s="12">
        <f t="shared" si="8"/>
        <v>367017.24953638134</v>
      </c>
      <c r="S30" s="12">
        <f t="shared" si="8"/>
        <v>660631.04916548729</v>
      </c>
      <c r="T30" s="19">
        <f t="shared" si="8"/>
        <v>1189135.8884978788</v>
      </c>
      <c r="U30" s="12">
        <f t="shared" si="8"/>
        <v>2140444.5992961847</v>
      </c>
      <c r="V30" s="12">
        <f t="shared" si="8"/>
        <v>3852800.278733138</v>
      </c>
      <c r="W30" s="12">
        <f t="shared" si="8"/>
        <v>6935040.5017196583</v>
      </c>
      <c r="X30" s="12">
        <f t="shared" si="8"/>
        <v>12483072.903095402</v>
      </c>
      <c r="Y30" s="12">
        <f t="shared" si="8"/>
        <v>22469531.225571755</v>
      </c>
      <c r="Z30" s="12">
        <f t="shared" si="8"/>
        <v>40445156.206029214</v>
      </c>
      <c r="AA30" s="12">
        <f t="shared" si="8"/>
        <v>72801281.170852691</v>
      </c>
      <c r="AB30" s="12">
        <f t="shared" si="8"/>
        <v>131042306.107535</v>
      </c>
      <c r="AC30" s="12">
        <f t="shared" si="8"/>
        <v>235876150.99356332</v>
      </c>
      <c r="AD30" s="12">
        <f t="shared" si="8"/>
        <v>424577071.7884146</v>
      </c>
      <c r="AE30" s="12">
        <f t="shared" si="8"/>
        <v>764238729.21914732</v>
      </c>
    </row>
    <row r="31" spans="1:31" x14ac:dyDescent="0.3">
      <c r="A31" t="s">
        <v>37</v>
      </c>
      <c r="B31" s="14" t="s">
        <v>13</v>
      </c>
      <c r="C31">
        <f>1-C32</f>
        <v>0.99</v>
      </c>
      <c r="D31" s="3">
        <f>D30*$C31</f>
        <v>96.940800000000124</v>
      </c>
      <c r="E31" s="3">
        <f t="shared" ref="E31:AE31" si="9">E30*$C31</f>
        <v>174.49344000000045</v>
      </c>
      <c r="F31" s="3">
        <f t="shared" si="9"/>
        <v>314.08819200000124</v>
      </c>
      <c r="G31" s="3">
        <f t="shared" si="9"/>
        <v>565.35874560000298</v>
      </c>
      <c r="H31" s="3">
        <f t="shared" si="9"/>
        <v>1017.6457420800069</v>
      </c>
      <c r="I31" s="3">
        <f t="shared" si="9"/>
        <v>1831.762335744015</v>
      </c>
      <c r="J31" s="3">
        <f t="shared" si="9"/>
        <v>3297.172204339231</v>
      </c>
      <c r="K31" s="3">
        <f t="shared" si="9"/>
        <v>5934.9099678106249</v>
      </c>
      <c r="L31" s="3">
        <f t="shared" si="9"/>
        <v>10682.837942059139</v>
      </c>
      <c r="M31" s="3">
        <f t="shared" si="9"/>
        <v>19229.108295706479</v>
      </c>
      <c r="N31" s="3">
        <f t="shared" si="9"/>
        <v>34612.394932271709</v>
      </c>
      <c r="O31" s="3">
        <f t="shared" si="9"/>
        <v>62302.310878089171</v>
      </c>
      <c r="P31" s="3">
        <f t="shared" si="9"/>
        <v>112144.15958056066</v>
      </c>
      <c r="Q31" s="3">
        <f t="shared" si="9"/>
        <v>201859.48724500946</v>
      </c>
      <c r="R31" s="3">
        <f t="shared" si="9"/>
        <v>363347.07704101753</v>
      </c>
      <c r="S31" s="3">
        <f t="shared" si="9"/>
        <v>654024.73867383238</v>
      </c>
      <c r="T31" s="19">
        <f t="shared" si="9"/>
        <v>1177244.5296129</v>
      </c>
      <c r="U31" s="3">
        <f t="shared" si="9"/>
        <v>2119040.1533032227</v>
      </c>
      <c r="V31" s="3">
        <f t="shared" si="9"/>
        <v>3814272.2759458064</v>
      </c>
      <c r="W31" s="3">
        <f t="shared" si="9"/>
        <v>6865690.0967024621</v>
      </c>
      <c r="X31" s="3">
        <f t="shared" si="9"/>
        <v>12358242.174064448</v>
      </c>
      <c r="Y31" s="3">
        <f t="shared" si="9"/>
        <v>22244835.913316038</v>
      </c>
      <c r="Z31" s="3">
        <f t="shared" si="9"/>
        <v>40040704.643968925</v>
      </c>
      <c r="AA31" s="3">
        <f t="shared" si="9"/>
        <v>72073268.359144166</v>
      </c>
      <c r="AB31" s="3">
        <f t="shared" si="9"/>
        <v>129731883.04645966</v>
      </c>
      <c r="AC31" s="3">
        <f t="shared" si="9"/>
        <v>233517389.48362768</v>
      </c>
      <c r="AD31" s="3">
        <f t="shared" si="9"/>
        <v>420331301.07053047</v>
      </c>
      <c r="AE31" s="3">
        <f t="shared" si="9"/>
        <v>756596341.92695582</v>
      </c>
    </row>
    <row r="32" spans="1:31" x14ac:dyDescent="0.3">
      <c r="A32" t="s">
        <v>29</v>
      </c>
      <c r="B32" s="14" t="s">
        <v>14</v>
      </c>
      <c r="C32" s="10">
        <v>0.01</v>
      </c>
      <c r="D32" s="3"/>
      <c r="E32" s="3">
        <f t="shared" ref="E32:AE32" si="10">E30*$C32</f>
        <v>1.7625600000000046</v>
      </c>
      <c r="F32" s="3">
        <f t="shared" si="10"/>
        <v>3.1726080000000128</v>
      </c>
      <c r="G32" s="3">
        <f t="shared" si="10"/>
        <v>5.7106944000000306</v>
      </c>
      <c r="H32" s="3">
        <f t="shared" si="10"/>
        <v>10.279249920000071</v>
      </c>
      <c r="I32" s="3">
        <f t="shared" si="10"/>
        <v>18.502649856000151</v>
      </c>
      <c r="J32" s="3">
        <f t="shared" si="10"/>
        <v>33.304769740800317</v>
      </c>
      <c r="K32" s="3">
        <f t="shared" si="10"/>
        <v>59.948585533440657</v>
      </c>
      <c r="L32" s="3">
        <f t="shared" si="10"/>
        <v>107.90745396019332</v>
      </c>
      <c r="M32" s="3">
        <f t="shared" si="10"/>
        <v>194.23341712834826</v>
      </c>
      <c r="N32" s="3">
        <f t="shared" si="10"/>
        <v>349.62015083102733</v>
      </c>
      <c r="O32" s="3">
        <f t="shared" si="10"/>
        <v>629.31627149585029</v>
      </c>
      <c r="P32" s="3">
        <f t="shared" si="10"/>
        <v>1132.769288692532</v>
      </c>
      <c r="Q32" s="3">
        <f t="shared" si="10"/>
        <v>2038.9847196465603</v>
      </c>
      <c r="R32" s="3">
        <f t="shared" si="10"/>
        <v>3670.1724953638136</v>
      </c>
      <c r="S32" s="3">
        <f t="shared" si="10"/>
        <v>6606.3104916548727</v>
      </c>
      <c r="T32" s="19">
        <f t="shared" si="10"/>
        <v>11891.358884978788</v>
      </c>
      <c r="U32" s="3">
        <f t="shared" si="10"/>
        <v>21404.445992961846</v>
      </c>
      <c r="V32" s="3">
        <f t="shared" si="10"/>
        <v>38528.002787331381</v>
      </c>
      <c r="W32" s="3">
        <f t="shared" si="10"/>
        <v>69350.405017196579</v>
      </c>
      <c r="X32" s="3">
        <f t="shared" si="10"/>
        <v>124830.72903095403</v>
      </c>
      <c r="Y32" s="3">
        <f t="shared" si="10"/>
        <v>224695.31225571755</v>
      </c>
      <c r="Z32" s="3">
        <f t="shared" si="10"/>
        <v>404451.56206029217</v>
      </c>
      <c r="AA32" s="3">
        <f t="shared" si="10"/>
        <v>728012.81170852692</v>
      </c>
      <c r="AB32" s="3">
        <f t="shared" si="10"/>
        <v>1310423.06107535</v>
      </c>
      <c r="AC32" s="3">
        <f t="shared" si="10"/>
        <v>2358761.5099356333</v>
      </c>
      <c r="AD32" s="3">
        <f t="shared" si="10"/>
        <v>4245770.7178841457</v>
      </c>
      <c r="AE32" s="3">
        <f t="shared" si="10"/>
        <v>7642387.2921914738</v>
      </c>
    </row>
    <row r="33" spans="1:31" x14ac:dyDescent="0.3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1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" customFormat="1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6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6" spans="1:31" x14ac:dyDescent="0.3">
      <c r="A36" s="14" t="s">
        <v>18</v>
      </c>
    </row>
    <row r="37" spans="1:31" x14ac:dyDescent="0.3">
      <c r="A37" s="13"/>
      <c r="B37" s="27" t="s">
        <v>8</v>
      </c>
      <c r="C37" t="s">
        <v>49</v>
      </c>
    </row>
    <row r="38" spans="1:31" x14ac:dyDescent="0.3">
      <c r="A38" s="13"/>
      <c r="B38" s="27" t="s">
        <v>9</v>
      </c>
      <c r="C38" t="s">
        <v>83</v>
      </c>
    </row>
    <row r="39" spans="1:31" x14ac:dyDescent="0.3">
      <c r="A39" s="13"/>
      <c r="B39" s="27" t="s">
        <v>10</v>
      </c>
      <c r="C39" t="s">
        <v>64</v>
      </c>
    </row>
    <row r="40" spans="1:31" x14ac:dyDescent="0.3">
      <c r="A40" s="13"/>
      <c r="B40" s="27" t="s">
        <v>11</v>
      </c>
      <c r="C40" t="s">
        <v>45</v>
      </c>
    </row>
    <row r="41" spans="1:31" x14ac:dyDescent="0.3">
      <c r="A41" s="13"/>
      <c r="B41" s="27" t="s">
        <v>12</v>
      </c>
      <c r="C41" t="s">
        <v>15</v>
      </c>
    </row>
    <row r="42" spans="1:31" x14ac:dyDescent="0.3">
      <c r="A42" s="13"/>
      <c r="B42" s="27" t="s">
        <v>13</v>
      </c>
      <c r="C42" t="s">
        <v>81</v>
      </c>
    </row>
    <row r="43" spans="1:31" x14ac:dyDescent="0.3">
      <c r="A43" s="13"/>
      <c r="B43" s="27" t="s">
        <v>14</v>
      </c>
      <c r="C43" t="s">
        <v>46</v>
      </c>
    </row>
    <row r="44" spans="1:31" x14ac:dyDescent="0.3">
      <c r="A44" s="13"/>
      <c r="B44" s="27" t="s">
        <v>16</v>
      </c>
      <c r="C44" t="s">
        <v>34</v>
      </c>
    </row>
    <row r="45" spans="1:31" x14ac:dyDescent="0.3">
      <c r="A45" s="13"/>
      <c r="B45" s="27" t="s">
        <v>17</v>
      </c>
      <c r="C45" t="s">
        <v>72</v>
      </c>
    </row>
    <row r="47" spans="1:31" x14ac:dyDescent="0.3">
      <c r="A47" t="s">
        <v>52</v>
      </c>
      <c r="D47" s="1">
        <v>0.5</v>
      </c>
      <c r="E47" t="s">
        <v>1</v>
      </c>
    </row>
    <row r="48" spans="1:31" x14ac:dyDescent="0.3">
      <c r="A48" t="s">
        <v>53</v>
      </c>
      <c r="D48" s="37">
        <f>D51/60</f>
        <v>16.666666666666668</v>
      </c>
    </row>
    <row r="49" spans="1:8" x14ac:dyDescent="0.3">
      <c r="A49" t="s">
        <v>57</v>
      </c>
      <c r="D49" s="37">
        <f>60/D48</f>
        <v>3.5999999999999996</v>
      </c>
      <c r="E49" t="s">
        <v>59</v>
      </c>
    </row>
    <row r="50" spans="1:8" x14ac:dyDescent="0.3">
      <c r="A50" t="s">
        <v>58</v>
      </c>
      <c r="D50" s="42" t="s">
        <v>60</v>
      </c>
      <c r="E50" s="38"/>
      <c r="F50" s="39" t="s">
        <v>61</v>
      </c>
      <c r="G50" s="38"/>
      <c r="H50" s="38"/>
    </row>
    <row r="51" spans="1:8" x14ac:dyDescent="0.3">
      <c r="A51" t="s">
        <v>2</v>
      </c>
      <c r="B51" s="14" t="s">
        <v>16</v>
      </c>
      <c r="D51" s="1">
        <v>1000</v>
      </c>
    </row>
    <row r="52" spans="1:8" x14ac:dyDescent="0.3">
      <c r="A52" t="s">
        <v>3</v>
      </c>
      <c r="D52">
        <f>D51*24</f>
        <v>24000</v>
      </c>
    </row>
    <row r="53" spans="1:8" x14ac:dyDescent="0.3">
      <c r="A53" t="s">
        <v>54</v>
      </c>
      <c r="C53" s="13" t="s">
        <v>56</v>
      </c>
      <c r="D53">
        <f>0.5*D48</f>
        <v>8.3333333333333339</v>
      </c>
      <c r="E53" s="13" t="s">
        <v>55</v>
      </c>
      <c r="F53" s="36">
        <f>D53/1000</f>
        <v>8.3333333333333332E-3</v>
      </c>
    </row>
    <row r="54" spans="1:8" x14ac:dyDescent="0.3">
      <c r="A54" t="s">
        <v>4</v>
      </c>
      <c r="D54">
        <f>D51*D47</f>
        <v>500</v>
      </c>
      <c r="E54" t="s">
        <v>1</v>
      </c>
    </row>
    <row r="55" spans="1:8" x14ac:dyDescent="0.3">
      <c r="A55" t="s">
        <v>80</v>
      </c>
      <c r="D55" s="43">
        <v>100000</v>
      </c>
      <c r="E55" t="s">
        <v>78</v>
      </c>
    </row>
    <row r="56" spans="1:8" x14ac:dyDescent="0.3">
      <c r="A56" t="s">
        <v>76</v>
      </c>
      <c r="D56" s="43">
        <v>200000</v>
      </c>
      <c r="E56" t="s">
        <v>77</v>
      </c>
    </row>
    <row r="57" spans="1:8" x14ac:dyDescent="0.3">
      <c r="A57" t="s">
        <v>5</v>
      </c>
      <c r="D57">
        <f>D52*D47</f>
        <v>12000</v>
      </c>
      <c r="E57" t="s">
        <v>1</v>
      </c>
    </row>
    <row r="58" spans="1:8" x14ac:dyDescent="0.3">
      <c r="A58" s="1" t="s">
        <v>68</v>
      </c>
    </row>
    <row r="59" spans="1:8" x14ac:dyDescent="0.3">
      <c r="A59" s="41" t="s">
        <v>65</v>
      </c>
    </row>
    <row r="60" spans="1:8" x14ac:dyDescent="0.3">
      <c r="A60" s="41" t="s">
        <v>66</v>
      </c>
    </row>
    <row r="61" spans="1:8" x14ac:dyDescent="0.3">
      <c r="A61" s="41" t="s">
        <v>67</v>
      </c>
    </row>
    <row r="62" spans="1:8" x14ac:dyDescent="0.3">
      <c r="A62" s="4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2020-07-28T10:43:48Z</cp:lastPrinted>
  <dcterms:created xsi:type="dcterms:W3CDTF">2020-07-08T13:33:19Z</dcterms:created>
  <dcterms:modified xsi:type="dcterms:W3CDTF">2021-09-30T12:05:18Z</dcterms:modified>
</cp:coreProperties>
</file>